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00" windowHeight="7785"/>
  </bookViews>
  <sheets>
    <sheet name="כתב כמויות למילוי ע&quot;י המציע" sheetId="1" r:id="rId1"/>
    <sheet name="נתונים לחישוב" sheetId="3" r:id="rId2"/>
  </sheets>
  <definedNames>
    <definedName name="אחוז_לרשיון_נוסף_101_200_רשיונות">'נתונים לחישוב'!#REF!</definedName>
    <definedName name="אחוז_לרשיון_נוסף_201_300_רשיונות">'נתונים לחישוב'!#REF!</definedName>
    <definedName name="אחוז_לרשיון_נוסף_עד_100_רשיונות">'נתונים לחישוב'!#REF!</definedName>
    <definedName name="אחוז_תחזוקה_שנתית_לחומרה_ותוכנות_תשתית">'כתב כמויות למילוי ע"י המציע'!$F$24</definedName>
    <definedName name="אחוז_תחזוקה_שנתית_לתשתית_לניהול_תקציב">'כתב כמויות למילוי ע"י המציע'!$F$22</definedName>
    <definedName name="הקמה_שלב_א">'כתב כמויות למילוי ע"י המציע'!$J$21</definedName>
    <definedName name="חומרה">'כתב כמויות למילוי ע"י המציע'!$I$15</definedName>
    <definedName name="מטבע_רישוי">'כתב כמויות למילוי ע"י המציע'!$G$7</definedName>
    <definedName name="רשיוןמיישם">'כתב כמויות למילוי ע"י המציע'!$I$11</definedName>
    <definedName name="רשיוןמשתמש">'כתב כמויות למילוי ע"י המציע'!$I$7</definedName>
    <definedName name="שער_הדולר">'נתונים לחישוב'!$C$8</definedName>
    <definedName name="שער_היורו">'נתונים לחישוב'!$C$9</definedName>
    <definedName name="תוספתחומרה">'כתב כמויות למילוי ע"י המציע'!$J$38</definedName>
    <definedName name="תחזוקה_שנתית_לחומרה_ותוכנות_תשתית">'כתב כמויות למילוי ע"י המציע'!$F$24</definedName>
  </definedNames>
  <calcPr calcId="152511"/>
</workbook>
</file>

<file path=xl/calcChain.xml><?xml version="1.0" encoding="utf-8"?>
<calcChain xmlns="http://schemas.openxmlformats.org/spreadsheetml/2006/main">
  <c r="F37" i="1" l="1"/>
  <c r="I37" i="1" s="1"/>
  <c r="J37" i="1" s="1"/>
  <c r="G36" i="1"/>
  <c r="H36" i="1" s="1"/>
  <c r="I36" i="1" s="1"/>
  <c r="J36" i="1" s="1"/>
  <c r="H33" i="1" l="1"/>
  <c r="I33" i="1" s="1"/>
  <c r="D28" i="1" l="1"/>
  <c r="D27" i="1"/>
  <c r="D26" i="1"/>
  <c r="I24" i="1"/>
  <c r="H30" i="1" l="1"/>
  <c r="I30" i="1" s="1"/>
  <c r="H43" i="1" l="1"/>
  <c r="H42" i="1"/>
  <c r="H41" i="1"/>
  <c r="H40" i="1"/>
  <c r="H39" i="1"/>
  <c r="H28" i="1"/>
  <c r="H27" i="1"/>
  <c r="J27" i="1" s="1"/>
  <c r="J28" i="1" s="1"/>
  <c r="H26" i="1"/>
  <c r="J26" i="1" s="1"/>
  <c r="H21" i="1"/>
  <c r="H20" i="1"/>
  <c r="H19" i="1"/>
  <c r="H18" i="1"/>
  <c r="H17" i="1"/>
  <c r="H16" i="1"/>
  <c r="H14" i="1"/>
  <c r="H13" i="1"/>
  <c r="H12" i="1"/>
  <c r="H10" i="1"/>
  <c r="H9" i="1"/>
  <c r="H8" i="1"/>
  <c r="G10" i="1"/>
  <c r="G9" i="1"/>
  <c r="G8" i="1"/>
  <c r="F44" i="1"/>
  <c r="F34" i="1"/>
  <c r="F23" i="1"/>
  <c r="G11" i="1"/>
  <c r="G13" i="1" s="1"/>
  <c r="G14" i="1" l="1"/>
  <c r="I26" i="1"/>
  <c r="I27" i="1"/>
  <c r="I38" i="1"/>
  <c r="G12" i="1"/>
  <c r="J21" i="1"/>
  <c r="I15" i="1"/>
  <c r="J15" i="1" s="1"/>
  <c r="I11" i="1"/>
  <c r="J11" i="1" s="1"/>
  <c r="I7" i="1"/>
  <c r="I22" i="1" s="1"/>
  <c r="J38" i="1" l="1"/>
  <c r="I44" i="1" s="1"/>
  <c r="J44" i="1" s="1"/>
  <c r="I23" i="1"/>
  <c r="I25" i="1"/>
  <c r="J25" i="1" s="1"/>
  <c r="J7" i="1"/>
  <c r="H31" i="1"/>
  <c r="I31" i="1" s="1"/>
  <c r="H32" i="1"/>
  <c r="I32" i="1" s="1"/>
  <c r="J24" i="1"/>
  <c r="J22" i="1"/>
  <c r="J23" i="1"/>
  <c r="J29" i="1" l="1"/>
  <c r="I34" i="1" s="1"/>
  <c r="J34" i="1" s="1"/>
  <c r="J45" i="1" l="1"/>
</calcChain>
</file>

<file path=xl/sharedStrings.xml><?xml version="1.0" encoding="utf-8"?>
<sst xmlns="http://schemas.openxmlformats.org/spreadsheetml/2006/main" count="77" uniqueCount="48">
  <si>
    <t>מחיר/אחוז מקסימום ליחידה</t>
  </si>
  <si>
    <t>מחיר/אחוז ליחידה</t>
  </si>
  <si>
    <t>מטבע</t>
  </si>
  <si>
    <t>מחיר ליחידה בש"ח מומר עפ"י ערך המט"ח ביום האחרון להגשת ההצעה</t>
  </si>
  <si>
    <t>הקמת שלב א' - מערכת עבור אגף התקציבים</t>
  </si>
  <si>
    <t>₪</t>
  </si>
  <si>
    <t>שעות - מנהל צוות יישום/מאפיין</t>
  </si>
  <si>
    <t>שעות - מיישם</t>
  </si>
  <si>
    <t>שעות - נציג יצרן</t>
  </si>
  <si>
    <t>תוספת חומרה ורשיונות תשתית</t>
  </si>
  <si>
    <t xml:space="preserve"> תחזוקה שנתית למערכת עבור אגף תקציבים</t>
  </si>
  <si>
    <t>---</t>
  </si>
  <si>
    <t>שווה ערך ל 4,200 ₪</t>
  </si>
  <si>
    <t>שווה ערך ל 800 ₪</t>
  </si>
  <si>
    <t>שווה ערך ל 3,360 ₪</t>
  </si>
  <si>
    <t>שווה ערך ל 2,520 ₪</t>
  </si>
  <si>
    <t>כמות להשוואת הצעות</t>
  </si>
  <si>
    <t>הערה: אין לשנות את הערכים המסומנים באפור מלבד לצורך העתקתם לשורות חדשות</t>
  </si>
  <si>
    <t>כתב כמויות - מכרז 02-2014 מערכת לתכנון תקציב</t>
  </si>
  <si>
    <t>מס פריט</t>
  </si>
  <si>
    <t>פריט</t>
  </si>
  <si>
    <t xml:space="preserve">מק"ט </t>
  </si>
  <si>
    <t xml:space="preserve">מחיר לסעיף בש"ח </t>
  </si>
  <si>
    <t>סה"כ לסעיף בש"ח (מחיר לסעיף בש"ח *כמות מוערכת)</t>
  </si>
  <si>
    <t>1 (קומפלט)</t>
  </si>
  <si>
    <t>%</t>
  </si>
  <si>
    <t xml:space="preserve"> תחזוקה שנתית לרשיון תשתית לניהול תקציב - 60 משתמשים</t>
  </si>
  <si>
    <t xml:space="preserve"> תחזוקה שנתית לרשיון תשתית לניהול תקציב - 3 מיישמים</t>
  </si>
  <si>
    <t xml:space="preserve"> תחזוקה שנתית לחומרה ותוכנת תשתית </t>
  </si>
  <si>
    <t xml:space="preserve"> תחזוקה שנתית לתוספת חומרה ותוכנת תשתית </t>
  </si>
  <si>
    <t>סה"כ הצעה</t>
  </si>
  <si>
    <t>שער חליפין ביום האחרון להגשת ההצעה</t>
  </si>
  <si>
    <t>EURO</t>
  </si>
  <si>
    <t>USD</t>
  </si>
  <si>
    <t>ימולא ע"י עורך המכרז</t>
  </si>
  <si>
    <t>רישוי תשתית לתכנון פיננסי - משתמש</t>
  </si>
  <si>
    <t>רישוי תשתית לתכנון פיננסי - מיישם</t>
  </si>
  <si>
    <t>חומרה + תוכנוה בסיסית</t>
  </si>
  <si>
    <t>תוספת של 300 רשיונות משתמש עבור שלב ב</t>
  </si>
  <si>
    <t>תוספת של רשיונות 5 מיישם נוספים</t>
  </si>
  <si>
    <t>מחיר רשיון נוסף(לפי מדרגה של עד 100)</t>
  </si>
  <si>
    <t>מחיר רשיון נוסף (לפי מדרגה של עד 200)</t>
  </si>
  <si>
    <t>מחיר רשיון נוסף (לפי מדרגה של עד 300)</t>
  </si>
  <si>
    <t>מחיר רשיון נוסף (לפי מדרגה של עד 400)</t>
  </si>
  <si>
    <t xml:space="preserve"> תחזוקה שנתית לרשיון מוצר,  עבור 300 רשיונות נוספים ל 6 שנים</t>
  </si>
  <si>
    <t>תחזוקה שנתית לרשיון מיישם, עבור 5 רשיונות נוספים ל 6 שנים</t>
  </si>
  <si>
    <t>מחיר רישיון מיישם נוסף</t>
  </si>
  <si>
    <t>שורה זו לא תילקח בחשבון לחישוב הנוסחה המפורטת בסעיף 0.10.4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</si>
</sst>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₪&quot;\ #,##0"/>
    <numFmt numFmtId="165" formatCode="&quot;₪&quot;\ #,##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name val="Arial"/>
      <family val="2"/>
      <charset val="177"/>
    </font>
    <font>
      <b/>
      <sz val="12"/>
      <name val="Arial"/>
      <family val="2"/>
    </font>
    <font>
      <b/>
      <u/>
      <sz val="12"/>
      <name val="Arial"/>
      <family val="2"/>
      <charset val="177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0" xfId="0" applyFill="1"/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0" fillId="0" borderId="0" xfId="0" applyFill="1"/>
    <xf numFmtId="0" fontId="0" fillId="0" borderId="0" xfId="0" applyFill="1" applyAlignment="1">
      <alignment wrapText="1"/>
    </xf>
    <xf numFmtId="165" fontId="0" fillId="0" borderId="0" xfId="0" applyNumberFormat="1" applyFill="1"/>
    <xf numFmtId="0" fontId="1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1" fillId="0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0" fillId="0" borderId="0" xfId="0" applyFill="1" applyAlignment="1">
      <alignment horizontal="center" vertical="top"/>
    </xf>
    <xf numFmtId="0" fontId="5" fillId="2" borderId="0" xfId="0" applyFont="1" applyFill="1"/>
    <xf numFmtId="165" fontId="5" fillId="2" borderId="0" xfId="0" applyNumberFormat="1" applyFont="1" applyFill="1"/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0" fillId="2" borderId="5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0" fontId="0" fillId="2" borderId="1" xfId="0" quotePrefix="1" applyFill="1" applyBorder="1" applyAlignment="1">
      <alignment horizontal="center" wrapText="1"/>
    </xf>
    <xf numFmtId="0" fontId="0" fillId="2" borderId="1" xfId="0" applyFill="1" applyBorder="1"/>
    <xf numFmtId="165" fontId="0" fillId="2" borderId="1" xfId="0" applyNumberFormat="1" applyFill="1" applyBorder="1"/>
    <xf numFmtId="165" fontId="0" fillId="2" borderId="6" xfId="0" applyNumberFormat="1" applyFill="1" applyBorder="1"/>
    <xf numFmtId="0" fontId="0" fillId="0" borderId="5" xfId="0" applyFill="1" applyBorder="1"/>
    <xf numFmtId="0" fontId="0" fillId="2" borderId="1" xfId="0" applyFill="1" applyBorder="1" applyAlignment="1">
      <alignment horizontal="center" vertical="top"/>
    </xf>
    <xf numFmtId="0" fontId="0" fillId="2" borderId="6" xfId="0" applyFill="1" applyBorder="1"/>
    <xf numFmtId="1" fontId="0" fillId="2" borderId="1" xfId="0" applyNumberFormat="1" applyFill="1" applyBorder="1" applyAlignment="1">
      <alignment readingOrder="2"/>
    </xf>
    <xf numFmtId="3" fontId="0" fillId="2" borderId="1" xfId="0" quotePrefix="1" applyNumberFormat="1" applyFill="1" applyBorder="1" applyAlignment="1">
      <alignment horizontal="center" wrapText="1"/>
    </xf>
    <xf numFmtId="9" fontId="0" fillId="2" borderId="1" xfId="0" applyNumberFormat="1" applyFill="1" applyBorder="1" applyAlignment="1">
      <alignment horizontal="center" wrapText="1"/>
    </xf>
    <xf numFmtId="9" fontId="0" fillId="2" borderId="1" xfId="0" applyNumberFormat="1" applyFill="1" applyBorder="1"/>
    <xf numFmtId="164" fontId="0" fillId="2" borderId="1" xfId="0" applyNumberFormat="1" applyFill="1" applyBorder="1" applyAlignment="1">
      <alignment horizontal="center" wrapText="1"/>
    </xf>
    <xf numFmtId="165" fontId="0" fillId="2" borderId="1" xfId="0" applyNumberForma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164" fontId="0" fillId="2" borderId="1" xfId="0" applyNumberFormat="1" applyFill="1" applyBorder="1"/>
    <xf numFmtId="0" fontId="0" fillId="2" borderId="7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9" fontId="0" fillId="2" borderId="8" xfId="0" applyNumberFormat="1" applyFill="1" applyBorder="1" applyAlignment="1">
      <alignment horizontal="center" wrapText="1"/>
    </xf>
    <xf numFmtId="0" fontId="0" fillId="2" borderId="8" xfId="0" applyFill="1" applyBorder="1" applyAlignment="1">
      <alignment horizontal="center" vertical="top"/>
    </xf>
    <xf numFmtId="165" fontId="0" fillId="2" borderId="8" xfId="0" applyNumberFormat="1" applyFill="1" applyBorder="1"/>
    <xf numFmtId="165" fontId="0" fillId="2" borderId="9" xfId="0" applyNumberFormat="1" applyFill="1" applyBorder="1"/>
    <xf numFmtId="9" fontId="0" fillId="2" borderId="8" xfId="0" applyNumberFormat="1" applyFill="1" applyBorder="1"/>
    <xf numFmtId="0" fontId="1" fillId="0" borderId="0" xfId="0" applyFont="1"/>
    <xf numFmtId="0" fontId="0" fillId="2" borderId="1" xfId="0" applyFont="1" applyFill="1" applyBorder="1" applyAlignment="1">
      <alignment wrapText="1"/>
    </xf>
    <xf numFmtId="0" fontId="0" fillId="0" borderId="1" xfId="0" applyFill="1" applyBorder="1" applyAlignment="1" applyProtection="1">
      <alignment horizontal="center" vertical="top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quotePrefix="1" applyFill="1" applyBorder="1" applyAlignment="1" applyProtection="1">
      <alignment horizontal="center" wrapText="1"/>
      <protection locked="0"/>
    </xf>
    <xf numFmtId="0" fontId="0" fillId="0" borderId="1" xfId="0" applyFill="1" applyBorder="1" applyProtection="1">
      <protection locked="0"/>
    </xf>
    <xf numFmtId="0" fontId="0" fillId="2" borderId="1" xfId="0" quotePrefix="1" applyFill="1" applyBorder="1" applyAlignment="1" applyProtection="1">
      <alignment horizontal="center" wrapText="1"/>
      <protection locked="0"/>
    </xf>
    <xf numFmtId="9" fontId="0" fillId="0" borderId="1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0" fontId="2" fillId="2" borderId="0" xfId="0" applyFont="1" applyFill="1" applyAlignment="1">
      <alignment horizontal="center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rightToLeft="1" tabSelected="1" topLeftCell="A29" workbookViewId="0">
      <selection activeCell="F32" sqref="F32"/>
    </sheetView>
  </sheetViews>
  <sheetFormatPr defaultRowHeight="15" x14ac:dyDescent="0.25"/>
  <cols>
    <col min="1" max="1" width="9.140625" style="4"/>
    <col min="2" max="3" width="21.28515625" style="5" customWidth="1"/>
    <col min="4" max="4" width="9.140625" style="4"/>
    <col min="5" max="5" width="11" style="8" hidden="1" customWidth="1"/>
    <col min="6" max="6" width="11.85546875" style="4" customWidth="1"/>
    <col min="7" max="7" width="9.140625" style="14"/>
    <col min="8" max="8" width="20.5703125" style="4" customWidth="1"/>
    <col min="9" max="9" width="24.85546875" style="4" customWidth="1"/>
    <col min="10" max="10" width="20.5703125" style="4" customWidth="1"/>
    <col min="11" max="11" width="30.28515625" style="5" customWidth="1"/>
    <col min="12" max="16384" width="9.140625" style="4"/>
  </cols>
  <sheetData>
    <row r="1" spans="1:11" s="2" customFormat="1" x14ac:dyDescent="0.25">
      <c r="B1" s="3"/>
      <c r="C1" s="3"/>
      <c r="E1" s="7"/>
      <c r="G1" s="13"/>
      <c r="K1" s="3"/>
    </row>
    <row r="2" spans="1:11" s="1" customFormat="1" ht="23.25" x14ac:dyDescent="0.35">
      <c r="A2" s="57" t="s">
        <v>18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customFormat="1" ht="15.75" x14ac:dyDescent="0.25">
      <c r="A3" s="11" t="s">
        <v>17</v>
      </c>
      <c r="B3" s="11"/>
      <c r="C3" s="11"/>
      <c r="D3" s="11"/>
      <c r="E3" s="10"/>
      <c r="F3" s="10"/>
      <c r="G3" s="12"/>
      <c r="H3" s="10"/>
      <c r="I3" s="10"/>
      <c r="J3" s="10"/>
      <c r="K3" s="58"/>
    </row>
    <row r="5" spans="1:11" ht="15.75" thickBot="1" x14ac:dyDescent="0.3"/>
    <row r="6" spans="1:11" s="9" customFormat="1" ht="60.75" thickTop="1" x14ac:dyDescent="0.25">
      <c r="A6" s="17" t="s">
        <v>19</v>
      </c>
      <c r="B6" s="18" t="s">
        <v>20</v>
      </c>
      <c r="C6" s="18" t="s">
        <v>21</v>
      </c>
      <c r="D6" s="18" t="s">
        <v>16</v>
      </c>
      <c r="E6" s="18" t="s">
        <v>0</v>
      </c>
      <c r="F6" s="18" t="s">
        <v>1</v>
      </c>
      <c r="G6" s="18" t="s">
        <v>2</v>
      </c>
      <c r="H6" s="18" t="s">
        <v>3</v>
      </c>
      <c r="I6" s="18" t="s">
        <v>22</v>
      </c>
      <c r="J6" s="19" t="s">
        <v>23</v>
      </c>
    </row>
    <row r="7" spans="1:11" ht="30" x14ac:dyDescent="0.25">
      <c r="A7" s="20">
        <v>1</v>
      </c>
      <c r="B7" s="21" t="s">
        <v>35</v>
      </c>
      <c r="C7" s="21"/>
      <c r="D7" s="22">
        <v>60</v>
      </c>
      <c r="E7" s="23" t="s">
        <v>12</v>
      </c>
      <c r="F7" s="24"/>
      <c r="G7" s="49"/>
      <c r="H7" s="25"/>
      <c r="I7" s="25">
        <f>SUM(H8:H10)</f>
        <v>0</v>
      </c>
      <c r="J7" s="26">
        <f>I7*D7</f>
        <v>0</v>
      </c>
    </row>
    <row r="8" spans="1:11" x14ac:dyDescent="0.25">
      <c r="A8" s="27">
        <v>1.1000000000000001</v>
      </c>
      <c r="B8" s="50"/>
      <c r="C8" s="50"/>
      <c r="D8" s="51"/>
      <c r="E8" s="52"/>
      <c r="F8" s="53"/>
      <c r="G8" s="28">
        <f>מטבע_רישוי</f>
        <v>0</v>
      </c>
      <c r="H8" s="25">
        <f>IF(מטבע_רישוי="USD", F8*שער_הדולר, IF(מטבע_רישוי="EURO", F8*שער_היורו, F8))</f>
        <v>0</v>
      </c>
      <c r="I8" s="25"/>
      <c r="J8" s="29"/>
    </row>
    <row r="9" spans="1:11" x14ac:dyDescent="0.25">
      <c r="A9" s="27">
        <v>1.2</v>
      </c>
      <c r="B9" s="50"/>
      <c r="C9" s="50"/>
      <c r="D9" s="51"/>
      <c r="E9" s="52"/>
      <c r="F9" s="53"/>
      <c r="G9" s="28">
        <f>מטבע_רישוי</f>
        <v>0</v>
      </c>
      <c r="H9" s="25">
        <f>IF(מטבע_רישוי="USD", F9*שער_הדולר, IF(מטבע_רישוי="EURO", F9*שער_היורו, F9))</f>
        <v>0</v>
      </c>
      <c r="I9" s="25"/>
      <c r="J9" s="29"/>
    </row>
    <row r="10" spans="1:11" x14ac:dyDescent="0.25">
      <c r="A10" s="27">
        <v>1.3</v>
      </c>
      <c r="B10" s="50"/>
      <c r="C10" s="50"/>
      <c r="D10" s="51"/>
      <c r="E10" s="52"/>
      <c r="F10" s="53"/>
      <c r="G10" s="28">
        <f>מטבע_רישוי</f>
        <v>0</v>
      </c>
      <c r="H10" s="25">
        <f>IF(מטבע_רישוי="USD", F10*שער_הדולר, IF(מטבע_רישוי="EURO", F10*שער_היורו, F10))</f>
        <v>0</v>
      </c>
      <c r="I10" s="25"/>
      <c r="J10" s="29"/>
    </row>
    <row r="11" spans="1:11" ht="30" x14ac:dyDescent="0.25">
      <c r="A11" s="20">
        <v>2</v>
      </c>
      <c r="B11" s="21" t="s">
        <v>36</v>
      </c>
      <c r="C11" s="21"/>
      <c r="D11" s="22">
        <v>3</v>
      </c>
      <c r="E11" s="23" t="s">
        <v>12</v>
      </c>
      <c r="F11" s="24"/>
      <c r="G11" s="28">
        <f>מטבע_רישוי</f>
        <v>0</v>
      </c>
      <c r="H11" s="25"/>
      <c r="I11" s="25">
        <f>SUM(H12:H14)</f>
        <v>0</v>
      </c>
      <c r="J11" s="26">
        <f>I11*D11</f>
        <v>0</v>
      </c>
    </row>
    <row r="12" spans="1:11" x14ac:dyDescent="0.25">
      <c r="A12" s="27">
        <v>2.1</v>
      </c>
      <c r="B12" s="50"/>
      <c r="C12" s="50"/>
      <c r="D12" s="51"/>
      <c r="E12" s="52"/>
      <c r="F12" s="53"/>
      <c r="G12" s="28">
        <f>G11</f>
        <v>0</v>
      </c>
      <c r="H12" s="25">
        <f>IF(מטבע_רישוי="USD", F12*שער_הדולר, IF(מטבע_רישוי="EURO", F12*שער_היורו, F12))</f>
        <v>0</v>
      </c>
      <c r="I12" s="25"/>
      <c r="J12" s="29"/>
    </row>
    <row r="13" spans="1:11" x14ac:dyDescent="0.25">
      <c r="A13" s="27">
        <v>2.2000000000000002</v>
      </c>
      <c r="B13" s="50"/>
      <c r="C13" s="50"/>
      <c r="D13" s="51"/>
      <c r="E13" s="52"/>
      <c r="F13" s="53"/>
      <c r="G13" s="28">
        <f>G11</f>
        <v>0</v>
      </c>
      <c r="H13" s="25">
        <f>IF(מטבע_רישוי="USD", F13*שער_הדולר, IF(מטבע_רישוי="EURO", F13*שער_היורו, F13))</f>
        <v>0</v>
      </c>
      <c r="I13" s="25"/>
      <c r="J13" s="29"/>
    </row>
    <row r="14" spans="1:11" x14ac:dyDescent="0.25">
      <c r="A14" s="27">
        <v>2.2999999999999998</v>
      </c>
      <c r="B14" s="50"/>
      <c r="C14" s="50"/>
      <c r="D14" s="51"/>
      <c r="E14" s="52"/>
      <c r="F14" s="53"/>
      <c r="G14" s="28">
        <f>G11</f>
        <v>0</v>
      </c>
      <c r="H14" s="25">
        <f>IF(מטבע_רישוי="USD", F14*שער_הדולר, IF(מטבע_רישוי="EURO", F14*שער_היורו, F14))</f>
        <v>0</v>
      </c>
      <c r="I14" s="25"/>
      <c r="J14" s="29"/>
    </row>
    <row r="15" spans="1:11" x14ac:dyDescent="0.25">
      <c r="A15" s="20">
        <v>3</v>
      </c>
      <c r="B15" s="21" t="s">
        <v>37</v>
      </c>
      <c r="C15" s="21"/>
      <c r="D15" s="30" t="s">
        <v>24</v>
      </c>
      <c r="E15" s="23" t="s">
        <v>11</v>
      </c>
      <c r="F15" s="24"/>
      <c r="G15" s="28"/>
      <c r="H15" s="25"/>
      <c r="I15" s="25">
        <f>SUM(H16:H20)</f>
        <v>0</v>
      </c>
      <c r="J15" s="26">
        <f>I15</f>
        <v>0</v>
      </c>
    </row>
    <row r="16" spans="1:11" x14ac:dyDescent="0.25">
      <c r="A16" s="27">
        <v>3.1</v>
      </c>
      <c r="B16" s="50"/>
      <c r="C16" s="50"/>
      <c r="D16" s="51"/>
      <c r="E16" s="54" t="s">
        <v>11</v>
      </c>
      <c r="F16" s="53"/>
      <c r="G16" s="49"/>
      <c r="H16" s="25">
        <f t="shared" ref="H16:H21" si="0">IF(G16="USD", F16*שער_הדולר, IF(G16="EURO", F16*שער_היורו, F16))</f>
        <v>0</v>
      </c>
      <c r="I16" s="25"/>
      <c r="J16" s="29"/>
    </row>
    <row r="17" spans="1:11" x14ac:dyDescent="0.25">
      <c r="A17" s="27">
        <v>3.2</v>
      </c>
      <c r="B17" s="50"/>
      <c r="C17" s="50"/>
      <c r="D17" s="51"/>
      <c r="E17" s="54" t="s">
        <v>11</v>
      </c>
      <c r="F17" s="53"/>
      <c r="G17" s="49"/>
      <c r="H17" s="25">
        <f t="shared" si="0"/>
        <v>0</v>
      </c>
      <c r="I17" s="25"/>
      <c r="J17" s="29"/>
    </row>
    <row r="18" spans="1:11" x14ac:dyDescent="0.25">
      <c r="A18" s="27">
        <v>3.3</v>
      </c>
      <c r="B18" s="50"/>
      <c r="C18" s="50"/>
      <c r="D18" s="51"/>
      <c r="E18" s="54" t="s">
        <v>11</v>
      </c>
      <c r="F18" s="53"/>
      <c r="G18" s="49"/>
      <c r="H18" s="25">
        <f t="shared" si="0"/>
        <v>0</v>
      </c>
      <c r="I18" s="25"/>
      <c r="J18" s="29"/>
    </row>
    <row r="19" spans="1:11" x14ac:dyDescent="0.25">
      <c r="A19" s="27">
        <v>3.4</v>
      </c>
      <c r="B19" s="50"/>
      <c r="C19" s="50"/>
      <c r="D19" s="51"/>
      <c r="E19" s="54" t="s">
        <v>11</v>
      </c>
      <c r="F19" s="53"/>
      <c r="G19" s="49"/>
      <c r="H19" s="25">
        <f t="shared" si="0"/>
        <v>0</v>
      </c>
      <c r="I19" s="25"/>
      <c r="J19" s="29"/>
    </row>
    <row r="20" spans="1:11" x14ac:dyDescent="0.25">
      <c r="A20" s="27">
        <v>3.5</v>
      </c>
      <c r="B20" s="50"/>
      <c r="C20" s="50"/>
      <c r="D20" s="51"/>
      <c r="E20" s="54" t="s">
        <v>11</v>
      </c>
      <c r="F20" s="53"/>
      <c r="G20" s="49"/>
      <c r="H20" s="25">
        <f t="shared" si="0"/>
        <v>0</v>
      </c>
      <c r="I20" s="25"/>
      <c r="J20" s="29"/>
    </row>
    <row r="21" spans="1:11" ht="30" x14ac:dyDescent="0.25">
      <c r="A21" s="20">
        <v>4</v>
      </c>
      <c r="B21" s="21" t="s">
        <v>4</v>
      </c>
      <c r="C21" s="21"/>
      <c r="D21" s="30" t="s">
        <v>24</v>
      </c>
      <c r="E21" s="31">
        <v>1000000</v>
      </c>
      <c r="F21" s="53"/>
      <c r="G21" s="28" t="s">
        <v>5</v>
      </c>
      <c r="H21" s="25">
        <f t="shared" si="0"/>
        <v>0</v>
      </c>
      <c r="I21" s="24"/>
      <c r="J21" s="26">
        <f>F21</f>
        <v>0</v>
      </c>
    </row>
    <row r="22" spans="1:11" ht="45" x14ac:dyDescent="0.25">
      <c r="A22" s="20">
        <v>5</v>
      </c>
      <c r="B22" s="21" t="s">
        <v>26</v>
      </c>
      <c r="C22" s="21"/>
      <c r="D22" s="22">
        <v>8</v>
      </c>
      <c r="E22" s="32">
        <v>0.1</v>
      </c>
      <c r="F22" s="55"/>
      <c r="G22" s="28" t="s">
        <v>25</v>
      </c>
      <c r="H22" s="25"/>
      <c r="I22" s="25">
        <f>F22*רשיוןמשתמש*D7</f>
        <v>0</v>
      </c>
      <c r="J22" s="26">
        <f>D22*I22</f>
        <v>0</v>
      </c>
    </row>
    <row r="23" spans="1:11" ht="45" x14ac:dyDescent="0.25">
      <c r="A23" s="20">
        <v>6</v>
      </c>
      <c r="B23" s="21" t="s">
        <v>27</v>
      </c>
      <c r="C23" s="21"/>
      <c r="D23" s="22">
        <v>8</v>
      </c>
      <c r="E23" s="32">
        <v>0.22</v>
      </c>
      <c r="F23" s="33">
        <f>אחוז_תחזוקה_שנתית_לתשתית_לניהול_תקציב</f>
        <v>0</v>
      </c>
      <c r="G23" s="28" t="s">
        <v>25</v>
      </c>
      <c r="H23" s="25"/>
      <c r="I23" s="25">
        <f>F23*רשיוןמיישם*$D$11</f>
        <v>0</v>
      </c>
      <c r="J23" s="26">
        <f>D23*I23</f>
        <v>0</v>
      </c>
    </row>
    <row r="24" spans="1:11" ht="30" x14ac:dyDescent="0.25">
      <c r="A24" s="20">
        <v>7</v>
      </c>
      <c r="B24" s="21" t="s">
        <v>28</v>
      </c>
      <c r="C24" s="21"/>
      <c r="D24" s="22">
        <v>2</v>
      </c>
      <c r="E24" s="32">
        <v>0.22</v>
      </c>
      <c r="F24" s="55"/>
      <c r="G24" s="28" t="s">
        <v>25</v>
      </c>
      <c r="H24" s="25"/>
      <c r="I24" s="25">
        <f>F24*חומרה</f>
        <v>0</v>
      </c>
      <c r="J24" s="26">
        <f>D24*I24</f>
        <v>0</v>
      </c>
    </row>
    <row r="25" spans="1:11" ht="45" x14ac:dyDescent="0.25">
      <c r="A25" s="20">
        <v>8</v>
      </c>
      <c r="B25" s="21" t="s">
        <v>10</v>
      </c>
      <c r="C25" s="21"/>
      <c r="D25" s="22">
        <v>1</v>
      </c>
      <c r="E25" s="32">
        <v>0.15</v>
      </c>
      <c r="F25" s="55"/>
      <c r="G25" s="28" t="s">
        <v>25</v>
      </c>
      <c r="H25" s="25"/>
      <c r="I25" s="25">
        <f>F25*הקמה_שלב_א</f>
        <v>0</v>
      </c>
      <c r="J25" s="26">
        <f>D25*I25</f>
        <v>0</v>
      </c>
    </row>
    <row r="26" spans="1:11" ht="30" x14ac:dyDescent="0.25">
      <c r="A26" s="20">
        <v>9</v>
      </c>
      <c r="B26" s="21" t="s">
        <v>6</v>
      </c>
      <c r="C26" s="21"/>
      <c r="D26" s="22">
        <f>1400*0.4+4000*0.4*0.5</f>
        <v>1360</v>
      </c>
      <c r="E26" s="34">
        <v>250</v>
      </c>
      <c r="F26" s="53"/>
      <c r="G26" s="28" t="s">
        <v>5</v>
      </c>
      <c r="H26" s="25">
        <f>IF(G26="USD", F26*שער_הדולר, IF(G26="EURO", F26*שער_היורו, F26))</f>
        <v>0</v>
      </c>
      <c r="I26" s="25">
        <f>H26*0.7</f>
        <v>0</v>
      </c>
      <c r="J26" s="26">
        <f>H26*D26</f>
        <v>0</v>
      </c>
    </row>
    <row r="27" spans="1:11" x14ac:dyDescent="0.25">
      <c r="A27" s="20">
        <v>10</v>
      </c>
      <c r="B27" s="21" t="s">
        <v>7</v>
      </c>
      <c r="C27" s="21"/>
      <c r="D27" s="22">
        <f>1400*0.6+4000*0.6*0.5</f>
        <v>2040</v>
      </c>
      <c r="E27" s="34">
        <v>200</v>
      </c>
      <c r="F27" s="53"/>
      <c r="G27" s="28" t="s">
        <v>5</v>
      </c>
      <c r="H27" s="25">
        <f>IF(G27="USD", F27*שער_הדולר, IF(G27="EURO", F27*שער_היורו, F27))</f>
        <v>0</v>
      </c>
      <c r="I27" s="25">
        <f>H27*0.7</f>
        <v>0</v>
      </c>
      <c r="J27" s="26">
        <f>H27*D27</f>
        <v>0</v>
      </c>
    </row>
    <row r="28" spans="1:11" ht="30" x14ac:dyDescent="0.25">
      <c r="A28" s="20">
        <v>11</v>
      </c>
      <c r="B28" s="21" t="s">
        <v>8</v>
      </c>
      <c r="C28" s="21"/>
      <c r="D28" s="22">
        <f>200+200*0.5</f>
        <v>300</v>
      </c>
      <c r="E28" s="35" t="s">
        <v>13</v>
      </c>
      <c r="F28" s="53"/>
      <c r="G28" s="49"/>
      <c r="H28" s="25">
        <f>IF(G28="USD", F28*שער_הדולר, IF(G28="EURO", F28*שער_היורו, F28))</f>
        <v>0</v>
      </c>
      <c r="I28" s="25"/>
      <c r="J28" s="26" t="b">
        <f>J27=H28*D28</f>
        <v>1</v>
      </c>
    </row>
    <row r="29" spans="1:11" ht="45" x14ac:dyDescent="0.25">
      <c r="A29" s="20">
        <v>12</v>
      </c>
      <c r="B29" s="36" t="s">
        <v>38</v>
      </c>
      <c r="C29" s="36"/>
      <c r="D29" s="24"/>
      <c r="E29" s="37"/>
      <c r="F29" s="24"/>
      <c r="G29" s="28"/>
      <c r="H29" s="24"/>
      <c r="I29" s="25"/>
      <c r="J29" s="26">
        <f>SUM(I30:I33)*0.5</f>
        <v>0</v>
      </c>
    </row>
    <row r="30" spans="1:11" ht="45" x14ac:dyDescent="0.25">
      <c r="A30" s="20">
        <v>12.1</v>
      </c>
      <c r="B30" s="21" t="s">
        <v>40</v>
      </c>
      <c r="C30" s="21"/>
      <c r="D30" s="24">
        <v>40</v>
      </c>
      <c r="E30" s="23" t="s">
        <v>12</v>
      </c>
      <c r="F30" s="53"/>
      <c r="G30" s="49"/>
      <c r="H30" s="25">
        <f>IF(מטבע_רישוי="USD", F30*שער_הדולר, IF(מטבע_רישוי="EURO", F30*שער_היורו, F30))</f>
        <v>0</v>
      </c>
      <c r="I30" s="25">
        <f>H30*D30</f>
        <v>0</v>
      </c>
      <c r="J30" s="29"/>
      <c r="K30" s="3" t="s">
        <v>47</v>
      </c>
    </row>
    <row r="31" spans="1:11" ht="45" x14ac:dyDescent="0.25">
      <c r="A31" s="20">
        <v>12.2</v>
      </c>
      <c r="B31" s="21" t="s">
        <v>41</v>
      </c>
      <c r="C31" s="21"/>
      <c r="D31" s="24">
        <v>100</v>
      </c>
      <c r="E31" s="23" t="s">
        <v>14</v>
      </c>
      <c r="F31" s="53"/>
      <c r="G31" s="49"/>
      <c r="H31" s="25">
        <f>IF(G31="USD", F31*שער_הדולר, IF(G31="EURO", F31*שער_היורו, F31))</f>
        <v>0</v>
      </c>
      <c r="I31" s="25">
        <f>H31*D31</f>
        <v>0</v>
      </c>
      <c r="J31" s="29"/>
      <c r="K31" s="3" t="s">
        <v>47</v>
      </c>
    </row>
    <row r="32" spans="1:11" ht="45" x14ac:dyDescent="0.25">
      <c r="A32" s="20">
        <v>12.3</v>
      </c>
      <c r="B32" s="21" t="s">
        <v>42</v>
      </c>
      <c r="C32" s="21"/>
      <c r="D32" s="24">
        <v>100</v>
      </c>
      <c r="E32" s="23" t="s">
        <v>15</v>
      </c>
      <c r="F32" s="53"/>
      <c r="G32" s="49"/>
      <c r="H32" s="25">
        <f>IF(G32="USD", F32*שער_הדולר, IF(G32="EURO", F32*שער_היורו, F32))</f>
        <v>0</v>
      </c>
      <c r="I32" s="25">
        <f>H32*D32</f>
        <v>0</v>
      </c>
      <c r="J32" s="29"/>
      <c r="K32" s="3" t="s">
        <v>47</v>
      </c>
    </row>
    <row r="33" spans="1:11" ht="45" x14ac:dyDescent="0.25">
      <c r="A33" s="20">
        <v>12.4</v>
      </c>
      <c r="B33" s="21" t="s">
        <v>43</v>
      </c>
      <c r="C33" s="21"/>
      <c r="D33" s="24">
        <v>60</v>
      </c>
      <c r="E33" s="23"/>
      <c r="F33" s="53"/>
      <c r="G33" s="49"/>
      <c r="H33" s="25">
        <f>IF(G33="USD", F33*שער_הדולר, IF(G33="EURO", F33*שער_היורו, F33))</f>
        <v>0</v>
      </c>
      <c r="I33" s="25">
        <f>H33*D33</f>
        <v>0</v>
      </c>
      <c r="J33" s="29"/>
      <c r="K33" s="3" t="s">
        <v>47</v>
      </c>
    </row>
    <row r="34" spans="1:11" ht="45" x14ac:dyDescent="0.25">
      <c r="A34" s="20">
        <v>13</v>
      </c>
      <c r="B34" s="21" t="s">
        <v>44</v>
      </c>
      <c r="C34" s="21"/>
      <c r="D34" s="24">
        <v>6</v>
      </c>
      <c r="E34" s="32">
        <v>0.22</v>
      </c>
      <c r="F34" s="33">
        <f>אחוז_תחזוקה_שנתית_לתשתית_לניהול_תקציב</f>
        <v>0</v>
      </c>
      <c r="G34" s="28"/>
      <c r="H34" s="24"/>
      <c r="I34" s="25">
        <f>F34*J29</f>
        <v>0</v>
      </c>
      <c r="J34" s="26">
        <f>I34*D34</f>
        <v>0</v>
      </c>
      <c r="K34" s="3"/>
    </row>
    <row r="35" spans="1:11" ht="30" x14ac:dyDescent="0.25">
      <c r="A35" s="20"/>
      <c r="B35" s="36" t="s">
        <v>39</v>
      </c>
      <c r="C35" s="21"/>
      <c r="D35" s="20"/>
      <c r="E35" s="20"/>
      <c r="F35" s="20"/>
      <c r="G35" s="20"/>
      <c r="H35" s="20"/>
      <c r="I35" s="20"/>
      <c r="J35" s="29"/>
      <c r="K35" s="3"/>
    </row>
    <row r="36" spans="1:11" ht="45" x14ac:dyDescent="0.25">
      <c r="A36" s="20"/>
      <c r="B36" s="48" t="s">
        <v>46</v>
      </c>
      <c r="C36" s="21"/>
      <c r="D36" s="22">
        <v>5</v>
      </c>
      <c r="E36" s="23" t="s">
        <v>12</v>
      </c>
      <c r="F36" s="53"/>
      <c r="G36" s="28">
        <f>מטבע_רישוי</f>
        <v>0</v>
      </c>
      <c r="H36" s="25">
        <f>IF(G36="USD", F36*שער_הדולר, IF(G36="EURO", F36*שער_היורו, F36))</f>
        <v>0</v>
      </c>
      <c r="I36" s="25">
        <f>H36*D36</f>
        <v>0</v>
      </c>
      <c r="J36" s="26">
        <f>I36*0.5</f>
        <v>0</v>
      </c>
      <c r="K36" s="3" t="s">
        <v>47</v>
      </c>
    </row>
    <row r="37" spans="1:11" ht="45" x14ac:dyDescent="0.25">
      <c r="A37" s="20"/>
      <c r="B37" s="48" t="s">
        <v>45</v>
      </c>
      <c r="C37" s="21"/>
      <c r="D37" s="22">
        <v>6</v>
      </c>
      <c r="E37" s="23"/>
      <c r="F37" s="33">
        <f>אחוז_תחזוקה_שנתית_לתשתית_לניהול_תקציב</f>
        <v>0</v>
      </c>
      <c r="G37" s="28"/>
      <c r="H37" s="25"/>
      <c r="I37" s="25">
        <f>F37*J36</f>
        <v>0</v>
      </c>
      <c r="J37" s="26">
        <f>I37*D37</f>
        <v>0</v>
      </c>
    </row>
    <row r="38" spans="1:11" ht="30" x14ac:dyDescent="0.25">
      <c r="A38" s="20">
        <v>14</v>
      </c>
      <c r="B38" s="36" t="s">
        <v>9</v>
      </c>
      <c r="C38" s="21"/>
      <c r="D38" s="30" t="s">
        <v>24</v>
      </c>
      <c r="E38" s="23" t="s">
        <v>11</v>
      </c>
      <c r="F38" s="38"/>
      <c r="G38" s="28"/>
      <c r="H38" s="38"/>
      <c r="I38" s="25">
        <f>SUM(H39:H43)</f>
        <v>0</v>
      </c>
      <c r="J38" s="26">
        <f>I38*0.5</f>
        <v>0</v>
      </c>
    </row>
    <row r="39" spans="1:11" x14ac:dyDescent="0.25">
      <c r="A39" s="20">
        <v>14.1</v>
      </c>
      <c r="B39" s="50"/>
      <c r="C39" s="50"/>
      <c r="D39" s="53"/>
      <c r="E39" s="54" t="s">
        <v>11</v>
      </c>
      <c r="F39" s="56"/>
      <c r="G39" s="49"/>
      <c r="H39" s="25">
        <f>IF(G39="USD", F39*שער_הדולר, IF(G39="EURO", F39*שער_היורו, F39))</f>
        <v>0</v>
      </c>
      <c r="I39" s="25"/>
      <c r="J39" s="29"/>
    </row>
    <row r="40" spans="1:11" x14ac:dyDescent="0.25">
      <c r="A40" s="20">
        <v>14.2</v>
      </c>
      <c r="B40" s="50"/>
      <c r="C40" s="50"/>
      <c r="D40" s="53"/>
      <c r="E40" s="54" t="s">
        <v>11</v>
      </c>
      <c r="F40" s="56"/>
      <c r="G40" s="49"/>
      <c r="H40" s="25">
        <f>IF(G40="USD", F40*שער_הדולר, IF(G40="EURO", F40*שער_היורו, F40))</f>
        <v>0</v>
      </c>
      <c r="I40" s="25"/>
      <c r="J40" s="29"/>
    </row>
    <row r="41" spans="1:11" x14ac:dyDescent="0.25">
      <c r="A41" s="20">
        <v>14.3</v>
      </c>
      <c r="B41" s="50"/>
      <c r="C41" s="50"/>
      <c r="D41" s="53"/>
      <c r="E41" s="54" t="s">
        <v>11</v>
      </c>
      <c r="F41" s="56"/>
      <c r="G41" s="49"/>
      <c r="H41" s="25">
        <f>IF(G41="USD", F41*שער_הדולר, IF(G41="EURO", F41*שער_היורו, F41))</f>
        <v>0</v>
      </c>
      <c r="I41" s="25"/>
      <c r="J41" s="29"/>
    </row>
    <row r="42" spans="1:11" x14ac:dyDescent="0.25">
      <c r="A42" s="20">
        <v>14.4</v>
      </c>
      <c r="B42" s="50"/>
      <c r="C42" s="50"/>
      <c r="D42" s="53"/>
      <c r="E42" s="54" t="s">
        <v>11</v>
      </c>
      <c r="F42" s="56"/>
      <c r="G42" s="49"/>
      <c r="H42" s="25">
        <f>IF(G42="USD", F42*שער_הדולר, IF(G42="EURO", F42*שער_היורו, F42))</f>
        <v>0</v>
      </c>
      <c r="I42" s="25"/>
      <c r="J42" s="29"/>
    </row>
    <row r="43" spans="1:11" x14ac:dyDescent="0.25">
      <c r="A43" s="20">
        <v>14.5</v>
      </c>
      <c r="B43" s="50"/>
      <c r="C43" s="50"/>
      <c r="D43" s="53"/>
      <c r="E43" s="54" t="s">
        <v>11</v>
      </c>
      <c r="F43" s="56"/>
      <c r="G43" s="49"/>
      <c r="H43" s="25">
        <f>IF(G43="USD", F43*שער_הדולר, IF(G43="EURO", F43*שער_היורו, F43))</f>
        <v>0</v>
      </c>
      <c r="I43" s="25"/>
      <c r="J43" s="29"/>
    </row>
    <row r="44" spans="1:11" ht="45.75" thickBot="1" x14ac:dyDescent="0.3">
      <c r="A44" s="39">
        <v>15</v>
      </c>
      <c r="B44" s="40" t="s">
        <v>29</v>
      </c>
      <c r="C44" s="40"/>
      <c r="D44" s="41">
        <v>2</v>
      </c>
      <c r="E44" s="42">
        <v>0.1</v>
      </c>
      <c r="F44" s="46">
        <f>אחוז_תחזוקה_שנתית_לחומרה_ותוכנות_תשתית</f>
        <v>0</v>
      </c>
      <c r="G44" s="43" t="s">
        <v>25</v>
      </c>
      <c r="H44" s="44"/>
      <c r="I44" s="44">
        <f>F44*תוספתחומרה</f>
        <v>0</v>
      </c>
      <c r="J44" s="45">
        <f>I44*D44</f>
        <v>0</v>
      </c>
    </row>
    <row r="45" spans="1:11" ht="29.25" thickTop="1" x14ac:dyDescent="0.45">
      <c r="I45" s="15" t="s">
        <v>30</v>
      </c>
      <c r="J45" s="16">
        <f>SUM(J7:J44)</f>
        <v>0</v>
      </c>
    </row>
    <row r="46" spans="1:11" x14ac:dyDescent="0.25">
      <c r="I46" s="6"/>
    </row>
    <row r="47" spans="1:11" x14ac:dyDescent="0.25">
      <c r="I47" s="6"/>
    </row>
    <row r="53" spans="9:9" x14ac:dyDescent="0.25">
      <c r="I53" s="6"/>
    </row>
  </sheetData>
  <sheetProtection algorithmName="SHA-512" hashValue="AiFEwm2gHfTdLpJseArdLbPaTiEeAgUy+a5ZxMDPt62BNbLa0gSXUka4ijAp/sDIxRkrpVkM3B2mkHNFnmRXkg==" saltValue="j6N7kfhGm72PXycK8cjDDw==" spinCount="100000" sheet="1" objects="1" scenarios="1"/>
  <mergeCells count="1">
    <mergeCell ref="A2:K2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'נתונים לחישוב'!$B$8:$B$10</xm:f>
          </x14:formula1>
          <xm:sqref>G7 G16:G20 G28 G39:G43 G30:G33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0"/>
  <sheetViews>
    <sheetView rightToLeft="1" workbookViewId="0">
      <selection activeCell="A4" sqref="A4:XFD8"/>
    </sheetView>
  </sheetViews>
  <sheetFormatPr defaultRowHeight="15" x14ac:dyDescent="0.25"/>
  <cols>
    <col min="2" max="2" width="14.42578125" customWidth="1"/>
    <col min="3" max="3" width="38.85546875" customWidth="1"/>
    <col min="4" max="4" width="16" bestFit="1" customWidth="1"/>
  </cols>
  <sheetData>
    <row r="2" spans="2:11" ht="15.75" x14ac:dyDescent="0.25">
      <c r="B2" s="11" t="s">
        <v>17</v>
      </c>
      <c r="C2" s="11"/>
      <c r="D2" s="11"/>
      <c r="E2" s="10"/>
      <c r="F2" s="10"/>
      <c r="G2" s="12"/>
      <c r="H2" s="10"/>
      <c r="I2" s="10"/>
      <c r="J2" s="10"/>
      <c r="K2" s="10"/>
    </row>
    <row r="3" spans="2:11" ht="15.75" x14ac:dyDescent="0.25">
      <c r="B3" s="11"/>
      <c r="C3" s="11"/>
      <c r="D3" s="11"/>
      <c r="E3" s="10"/>
      <c r="F3" s="10"/>
      <c r="G3" s="12"/>
      <c r="H3" s="10"/>
      <c r="I3" s="10"/>
      <c r="J3" s="10"/>
      <c r="K3" s="10"/>
    </row>
    <row r="7" spans="2:11" x14ac:dyDescent="0.25">
      <c r="B7" s="1" t="s">
        <v>2</v>
      </c>
      <c r="C7" s="1" t="s">
        <v>31</v>
      </c>
      <c r="D7" s="47" t="s">
        <v>34</v>
      </c>
    </row>
    <row r="8" spans="2:11" x14ac:dyDescent="0.25">
      <c r="B8" s="1" t="s">
        <v>33</v>
      </c>
      <c r="C8" s="1">
        <v>3.96</v>
      </c>
    </row>
    <row r="9" spans="2:11" x14ac:dyDescent="0.25">
      <c r="B9" s="1" t="s">
        <v>32</v>
      </c>
      <c r="C9" s="1">
        <v>4.92</v>
      </c>
    </row>
    <row r="10" spans="2:11" x14ac:dyDescent="0.25">
      <c r="B10" s="1" t="s">
        <v>5</v>
      </c>
      <c r="C10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11</vt:i4>
      </vt:variant>
    </vt:vector>
  </HeadingPairs>
  <TitlesOfParts>
    <vt:vector size="13" baseType="lpstr">
      <vt:lpstr>כתב כמויות למילוי ע"י המציע</vt:lpstr>
      <vt:lpstr>נתונים לחישוב</vt:lpstr>
      <vt:lpstr>אחוז_תחזוקה_שנתית_לחומרה_ותוכנות_תשתית</vt:lpstr>
      <vt:lpstr>אחוז_תחזוקה_שנתית_לתשתית_לניהול_תקציב</vt:lpstr>
      <vt:lpstr>הקמה_שלב_א</vt:lpstr>
      <vt:lpstr>חומרה</vt:lpstr>
      <vt:lpstr>מטבע_רישוי</vt:lpstr>
      <vt:lpstr>רשיוןמיישם</vt:lpstr>
      <vt:lpstr>רשיוןמשתמש</vt:lpstr>
      <vt:lpstr>שער_הדולר</vt:lpstr>
      <vt:lpstr>שער_היורו</vt:lpstr>
      <vt:lpstr>תוספתחומרה</vt:lpstr>
      <vt:lpstr>תחזוקה_שנתית_לחומרה_ותוכנות_תשתית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2015-02-22T08:04:33Z</dcterms:modified>
</cp:coreProperties>
</file>